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codeName="ThisWorkbook" defaultThemeVersion="166925"/>
  <mc:AlternateContent xmlns:mc="http://schemas.openxmlformats.org/markup-compatibility/2006">
    <mc:Choice Requires="x15">
      <x15ac:absPath xmlns:x15ac="http://schemas.microsoft.com/office/spreadsheetml/2010/11/ac" url="C:\Users\AlMcKenzie\Documents\Projects\FIRST update 2022\"/>
    </mc:Choice>
  </mc:AlternateContent>
  <xr:revisionPtr revIDLastSave="0" documentId="13_ncr:1_{C36D7312-0115-49CA-9914-A68524A145C5}" xr6:coauthVersionLast="47" xr6:coauthVersionMax="47" xr10:uidLastSave="{00000000-0000-0000-0000-000000000000}"/>
  <bookViews>
    <workbookView xWindow="-57720" yWindow="-120" windowWidth="29040" windowHeight="15840" activeTab="1" xr2:uid="{00000000-000D-0000-FFFF-FFFF00000000}"/>
  </bookViews>
  <sheets>
    <sheet name="Changes for 2023-2023" sheetId="3" r:id="rId1"/>
    <sheet name="FIRST calculations" sheetId="1" r:id="rId2"/>
    <sheet name="Sheet2" sheetId="2" state="hidden" r:id="rId3"/>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102" i="1" l="1"/>
  <c r="C66" i="1"/>
  <c r="C65" i="1"/>
  <c r="C21" i="1"/>
  <c r="C129" i="1" l="1"/>
  <c r="C32" i="1" l="1"/>
  <c r="C31" i="1"/>
  <c r="C74" i="1"/>
  <c r="C75" i="1" s="1"/>
  <c r="C67" i="1"/>
  <c r="C64" i="1"/>
  <c r="C33" i="1" l="1"/>
  <c r="C68" i="1"/>
  <c r="C125" i="1"/>
  <c r="C124" i="1"/>
  <c r="C79" i="1" l="1"/>
  <c r="C121" i="1"/>
  <c r="C94" i="1" l="1"/>
  <c r="C93" i="1"/>
  <c r="C95" i="1" l="1"/>
  <c r="C39" i="1"/>
  <c r="C44" i="1" l="1"/>
  <c r="C50" i="1" l="1"/>
  <c r="C51" i="1" s="1"/>
  <c r="C113" i="1" l="1"/>
  <c r="C126" i="1"/>
  <c r="C110" i="1"/>
  <c r="C101" i="1" l="1"/>
  <c r="C103" i="1" s="1"/>
  <c r="C87" i="1"/>
  <c r="C59" i="1"/>
  <c r="C60" i="1" s="1"/>
  <c r="C45" i="1"/>
  <c r="C40" i="1"/>
  <c r="C119" i="1" l="1"/>
  <c r="C123" i="1"/>
  <c r="C128" i="1" l="1"/>
  <c r="C130" i="1" s="1"/>
  <c r="D130" i="1" s="1"/>
</calcChain>
</file>

<file path=xl/sharedStrings.xml><?xml version="1.0" encoding="utf-8"?>
<sst xmlns="http://schemas.openxmlformats.org/spreadsheetml/2006/main" count="149" uniqueCount="117">
  <si>
    <t>This template is based upon current understanding and interpretations on School FIRST indicators</t>
  </si>
  <si>
    <t>TEA School FIRST Web Page</t>
  </si>
  <si>
    <t>Critical Indicators</t>
  </si>
  <si>
    <t>Yes or No</t>
  </si>
  <si>
    <t xml:space="preserve">Was the complete annual financial report (AFR) and data submitted to the TEA within 30 days of the November 27 or January 28 deadline depending on the school district’s fiscal year end date of June 30 or August 31, respectively? </t>
  </si>
  <si>
    <t>Yes</t>
  </si>
  <si>
    <t>Was there an unmodified opinion in the AFR on the financial statements as a whole? (The American Institute of Certified Public Accountants (AICPA) defines unmodified opinion. The external independent auditor determines if there was an unmodified opinion.)</t>
  </si>
  <si>
    <t>Was the school district in compliance with the payment terms of all debt agreements at fiscal year end? (If the school district was in default in a prior fiscal year, an exemption applies in following years if the school district is current on its forbearance or payment plan with the lender and the payments are made on schedule for the fiscal year being rated. Also exempted are technical defaults that are not related to monetary defaults. A technical default is a failure to uphold the terms of a debt covenant, contract, or master promissory note even though payments to the lender, trust, or sinking fund are current. A debt agreement is a legal agreement between a debtor (= person, company, etc. that owes money) and their creditors, which includes a plan for paying back the debt.)</t>
  </si>
  <si>
    <t>Did the school district make timely payments to the Teachers Retirement System (TRS), Texas Workforce Commission (TWC), Internal Revenue Service (IRS), and other government agencies? Indicating by receiving NO warrant-holds during the fiscal year.</t>
  </si>
  <si>
    <t>If the district answered No above and received a warrant-hold, did the district clear the hold within 30 days?</t>
  </si>
  <si>
    <t>Percentage change in membership</t>
  </si>
  <si>
    <t>Enter the accretion of interest for capital appreciation bonds</t>
  </si>
  <si>
    <t>Enter the Net Pension Liability (NPL)</t>
  </si>
  <si>
    <t>Enter the Other Post Employment Benefits (OPEB)</t>
  </si>
  <si>
    <t>Sum Total</t>
  </si>
  <si>
    <t>Solvency Indicators</t>
  </si>
  <si>
    <t>Enter the 2020 total assigned and unassigned fund balance  in the general fund (199)</t>
  </si>
  <si>
    <t>Enter the 2019 total assigned and unassigned fund balance  in the general fund (199)</t>
  </si>
  <si>
    <t>Enter total general fund expenditures for capital outlay (function 81)</t>
  </si>
  <si>
    <t>Percentage change in fund balance</t>
  </si>
  <si>
    <t>Fund Balance Needed for 75 Days of Expenses</t>
  </si>
  <si>
    <t>Total Points</t>
  </si>
  <si>
    <t>Enter the district's cash and cash equivalents, fund 199</t>
  </si>
  <si>
    <t>Enter the district's current investments, fund 199</t>
  </si>
  <si>
    <t xml:space="preserve">Enter the districts total general fund expenditures </t>
  </si>
  <si>
    <t>Enter the district's facilities acquisition and construction expenditures from the general fund (fund 199, function 81)</t>
  </si>
  <si>
    <t>Days cash on hand</t>
  </si>
  <si>
    <t>Ratio</t>
  </si>
  <si>
    <t xml:space="preserve"> </t>
  </si>
  <si>
    <t>Enter the district's total general fund revenues (fund 199, code 5020 from Statement of Revenues, Expenditures and Changes in Fund Balance)</t>
  </si>
  <si>
    <t>Enter the district's total general fund expenditures (fund 199, code 6030 from Statement of Revenues, Expenditures and Changes in Fund Balance)</t>
  </si>
  <si>
    <t>Enter the district's total general fund facilities acquisition and construction costs (fund 199 function 81)</t>
  </si>
  <si>
    <t>Revenues as a percentage of expenditures</t>
  </si>
  <si>
    <t>Enter 2021 actual general fund revenue (fund 199, object codes 57XX through 58xx)</t>
  </si>
  <si>
    <t>Enter 2020 actual general fund revenue (fund 199, object codes 57XX through 58xx)</t>
  </si>
  <si>
    <t>3 year budget to actual variance</t>
  </si>
  <si>
    <t>Ratio of liabilities to assets</t>
  </si>
  <si>
    <t>% Change in students</t>
  </si>
  <si>
    <t>Enter the district's total local and intermediate revenue (5700s, fund 599)</t>
  </si>
  <si>
    <t>Enter the district's total  revenues (code 5020, fund 599)</t>
  </si>
  <si>
    <t>Enter the district's long term liabilities from schedule A-1 in the annual audit report</t>
  </si>
  <si>
    <t>Debt per $100 of assessed value</t>
  </si>
  <si>
    <t>Administrative Cost Ratio</t>
  </si>
  <si>
    <t>Does the district qualify as "sparse" (enter yes / no)</t>
  </si>
  <si>
    <t>No</t>
  </si>
  <si>
    <t>Enter Average daily attendance</t>
  </si>
  <si>
    <t>Maximum acceptable administrative cost ratio 10 points</t>
  </si>
  <si>
    <t>Maximum acceptable administrative cost ratio 8 points</t>
  </si>
  <si>
    <t>Maximum acceptable administrative cost ratio 6 points</t>
  </si>
  <si>
    <t>Maximum acceptable administrative cost ratio 4 points</t>
  </si>
  <si>
    <t>Maximum Acceptable administrative cost ratio 2 points</t>
  </si>
  <si>
    <t>Did the district submit pupil projections to the TEA through the TEASE FSP system?  (enter Yes or No)</t>
  </si>
  <si>
    <t>Ratio of actual to projected ADA</t>
  </si>
  <si>
    <t>Maximum allowed variance</t>
  </si>
  <si>
    <t>Did the comparison of Public Education Information Management System (PEIMS) data to like information in the school district’s AFR result in a total variance of less than 3 percent of all expenditures by function? (Enter Yes or No)</t>
  </si>
  <si>
    <t>Did the external independent auditor indicate the AFR was free of any instance(s) of material noncompliance for grants, contracts, and laws related to local, state, or federal funds? (The AICPA defines material noncompliance.)</t>
  </si>
  <si>
    <t>Did the school district post the required financial information on its website in accordance with Government Code, Local Government Code, Texas Education Code, Texas Administrative Code and other statutes, laws and rules? (Enter Yes or No)</t>
  </si>
  <si>
    <t>Did the school board members discuss the district's property values and the funding lag at a board meeting within 120 days of the district adopting its budget? (Enter Yes or No)</t>
  </si>
  <si>
    <t>Ceiling Indicators (a district may not receive more than the points indicated)</t>
  </si>
  <si>
    <t>Ceiling Points for indicator 4</t>
  </si>
  <si>
    <t>Ceiling Points for indicator 5</t>
  </si>
  <si>
    <t>Ceiling Points for indicator 6</t>
  </si>
  <si>
    <t>Ceiling Points for indicator 16</t>
  </si>
  <si>
    <t>Ceiling Points for indicator 17</t>
  </si>
  <si>
    <t>Ceiling Points for indicator 20</t>
  </si>
  <si>
    <t>Were all critical indicators passed?</t>
  </si>
  <si>
    <t>Grade</t>
  </si>
  <si>
    <t>School FIRST Template for rating year 2022-2023 +</t>
  </si>
  <si>
    <t>This template is for ratings year 2022-2023 and is based on data for fiscal year 2022 (school year 2021-2022) and earlier years as specified.</t>
  </si>
  <si>
    <t>Enter the number of students in membership in 2021-2022</t>
  </si>
  <si>
    <t>Enter the number of students in membership in 2017-2018</t>
  </si>
  <si>
    <t>Enter the 2022 total assigned and unassigned fund balance in the general fund (199)</t>
  </si>
  <si>
    <t>Enter the 2021 total assigned and unassigned fund balance  in the general fund (199)</t>
  </si>
  <si>
    <t>Enter the total 2022 expenditures from the general fund (199)</t>
  </si>
  <si>
    <t>Enter Current Assets (2022 AFR, exhibit A-1, government wide)</t>
  </si>
  <si>
    <t>Enter Current Liabilities (2022 AFR, exhibit A-1, government wide)</t>
  </si>
  <si>
    <t>Enter 2022 budgeted general fund revenue (fund 199, object codes 57XX through 58xx)</t>
  </si>
  <si>
    <t>Enter the districts 2022 Total Students in Membership</t>
  </si>
  <si>
    <t>Enter the district's 2018 Total Students in Membership</t>
  </si>
  <si>
    <t>Enter 2022 total staff</t>
  </si>
  <si>
    <t>Enter 2020 total staff</t>
  </si>
  <si>
    <t>Enter 2022 enrollment</t>
  </si>
  <si>
    <t>Enter 2020 enrollment</t>
  </si>
  <si>
    <t>2020 student to staff ratio</t>
  </si>
  <si>
    <t>2022 student to staff ratio</t>
  </si>
  <si>
    <t>What was actual total ADA for 2022?</t>
  </si>
  <si>
    <t>What was projected ADA for 2022</t>
  </si>
  <si>
    <t>Enter the district's total long-term liabilities for FY 2022 from the governmental activities column from the Statement of Net Position</t>
  </si>
  <si>
    <t>Enter the district's total assets for FY 2022  from schedule A-1 of the AFR  from the governmental activities column from the Statement of Net Position</t>
  </si>
  <si>
    <t>ceiling indicator</t>
  </si>
  <si>
    <t>Enter the district's current year assessed property value for debt service   (T8)</t>
  </si>
  <si>
    <t>Indicator</t>
  </si>
  <si>
    <t>If The school district failed to meet the statutory deadline for submission of the AFR, the district will receive a preliminary rating of F, however a district may appeal if the certificate of the Board and audit opinion letter were signed on or before the due date of the AFR and receive an adjusted final rating</t>
  </si>
  <si>
    <r>
      <t xml:space="preserve">Enter the </t>
    </r>
    <r>
      <rPr>
        <b/>
        <i/>
        <sz val="11"/>
        <color rgb="FF002060"/>
        <rFont val="Calibri"/>
        <family val="2"/>
        <scheme val="minor"/>
      </rPr>
      <t xml:space="preserve">total </t>
    </r>
    <r>
      <rPr>
        <sz val="11"/>
        <color theme="1"/>
        <rFont val="Calibri"/>
        <family val="2"/>
        <scheme val="minor"/>
      </rPr>
      <t>net position balance (governmental activities column) in Exhibit A-1 in the annual financial report</t>
    </r>
  </si>
  <si>
    <t>Indicator one stays the same but there is a possibility of an appeal</t>
  </si>
  <si>
    <t>All districts will continue to get 10 points on this indicator for 2022-2023</t>
  </si>
  <si>
    <t>All districts will get 5 points for 2023 unless they failed to submit or approve ADA projections</t>
  </si>
  <si>
    <r>
      <t xml:space="preserve">All districts will continue to receive 5 points for 2022-2023 </t>
    </r>
    <r>
      <rPr>
        <i/>
        <sz val="11"/>
        <color rgb="FF002060"/>
        <rFont val="Calibri"/>
        <family val="2"/>
        <scheme val="minor"/>
      </rPr>
      <t>unless they failed to submit or approve ADA projections they will get zero points</t>
    </r>
  </si>
  <si>
    <t>All districts will get 10 points for 2022-2023</t>
  </si>
  <si>
    <t>ADA  projections continue to be exempted unless the district failed to submit or approve the projections</t>
  </si>
  <si>
    <t>Enter total expenditures for functions 21 and 41 (operating expenditures in fund 199, 266, 281, 282, 283 excluding 6144)</t>
  </si>
  <si>
    <t>Enter total expenditures for functions 11, 12, 13, and 31 (operating expenditures in fund 199, 266, 281, 282, 283 excluding 6144)</t>
  </si>
  <si>
    <t>Did the external independent auditor report that the AFR was free of any instance(s) of material weaknesses in internal controls over financial reporting and compliance for local, state, federal funds  and free from substantial doubt about the school district’s ability to continue as a going concern?? (The AICPA defines material weakness (Enter Yes or No)</t>
  </si>
  <si>
    <t>Adds language regarding doubt over a districts ability to continue as a going concern</t>
  </si>
  <si>
    <t>District fails this indicator If the external independent Auditor expresses substantial doubt over the districts ability to continue as a going concern</t>
  </si>
  <si>
    <t>ESSER Funds 266, 281, 282, 283 are added</t>
  </si>
  <si>
    <t>ESSER funds are added to both revenues and expenditures</t>
  </si>
  <si>
    <r>
      <t xml:space="preserve">Did the school district's </t>
    </r>
    <r>
      <rPr>
        <b/>
        <i/>
        <sz val="11"/>
        <color rgb="FF002060"/>
        <rFont val="Calibri"/>
        <family val="2"/>
        <scheme val="minor"/>
      </rPr>
      <t>administration</t>
    </r>
    <r>
      <rPr>
        <sz val="11"/>
        <color theme="1"/>
        <rFont val="Calibri"/>
        <family val="2"/>
        <scheme val="minor"/>
      </rPr>
      <t xml:space="preserve"> and school board members discuss any changes and/or impact to local, state, and federal funding at a board meeting within 120 days before the district adopted its budget?</t>
    </r>
  </si>
  <si>
    <t>Enter 2022 actual general fund revenue (funds 199,  object codes 57XX through 58xx)</t>
  </si>
  <si>
    <t>Enter 2021 budgeted general fund revenue (fund 199,  object codes 57XX through 58xx)</t>
  </si>
  <si>
    <t>Enter 2020 budgeted general fund revenue (fund 199,  object codes 57XX through 58xx)</t>
  </si>
  <si>
    <t>Indicator 14 is not being scored this year</t>
  </si>
  <si>
    <t>All districts will get 10 points</t>
  </si>
  <si>
    <t>Language change for indicator 20, discussion is now between administration and school board members</t>
  </si>
  <si>
    <t>pass/fail</t>
  </si>
  <si>
    <t>YES</t>
  </si>
  <si>
    <r>
      <t xml:space="preserve">ceiling indicator, </t>
    </r>
    <r>
      <rPr>
        <b/>
        <sz val="11"/>
        <color rgb="FF002060"/>
        <rFont val="Calibri"/>
        <family val="2"/>
        <scheme val="minor"/>
      </rPr>
      <t>not being scored for 2022-2023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</si>
</sst>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00"/>
    <numFmt numFmtId="165" formatCode="&quot;$&quot;#,##0"/>
    <numFmt numFmtId="166" formatCode="0.000"/>
    <numFmt numFmtId="167" formatCode="0.0%"/>
  </numFmts>
  <fonts count="14" x14ac:knownFonts="1">
    <font>
      <sz val="11"/>
      <color theme="1"/>
      <name val="Calibri"/>
      <family val="2"/>
      <scheme val="minor"/>
    </font>
    <font>
      <b/>
      <sz val="11"/>
      <color theme="1"/>
      <name val="Calibri"/>
      <family val="2"/>
      <scheme val="minor"/>
    </font>
    <font>
      <u/>
      <sz val="11"/>
      <color theme="10"/>
      <name val="Calibri"/>
      <family val="2"/>
      <scheme val="minor"/>
    </font>
    <font>
      <b/>
      <sz val="16"/>
      <color theme="1"/>
      <name val="Calibri Light"/>
      <family val="1"/>
      <scheme val="major"/>
    </font>
    <font>
      <sz val="12"/>
      <color theme="1"/>
      <name val="Calibri Light"/>
      <family val="1"/>
      <scheme val="major"/>
    </font>
    <font>
      <i/>
      <sz val="11"/>
      <color theme="1"/>
      <name val="Calibri"/>
      <family val="2"/>
      <scheme val="minor"/>
    </font>
    <font>
      <b/>
      <sz val="18"/>
      <color theme="1"/>
      <name val="Calibri"/>
      <family val="2"/>
      <scheme val="minor"/>
    </font>
    <font>
      <b/>
      <i/>
      <sz val="18"/>
      <color theme="1"/>
      <name val="Calibri"/>
      <family val="2"/>
      <scheme val="minor"/>
    </font>
    <font>
      <sz val="11"/>
      <color rgb="FFFF0000"/>
      <name val="Calibri"/>
      <family val="2"/>
      <scheme val="minor"/>
    </font>
    <font>
      <sz val="11"/>
      <color theme="1"/>
      <name val="Calibri"/>
      <family val="2"/>
      <scheme val="minor"/>
    </font>
    <font>
      <i/>
      <sz val="11"/>
      <color rgb="FF002060"/>
      <name val="Calibri"/>
      <family val="2"/>
      <scheme val="minor"/>
    </font>
    <font>
      <b/>
      <i/>
      <sz val="11"/>
      <color rgb="FF002060"/>
      <name val="Calibri"/>
      <family val="2"/>
      <scheme val="minor"/>
    </font>
    <font>
      <sz val="11"/>
      <color indexed="8"/>
      <name val="Calibri"/>
      <family val="2"/>
      <scheme val="minor"/>
    </font>
    <font>
      <b/>
      <sz val="11"/>
      <color rgb="FF002060"/>
      <name val="Calibri"/>
      <family val="2"/>
      <scheme val="minor"/>
    </font>
  </fonts>
  <fills count="7">
    <fill>
      <patternFill patternType="none"/>
    </fill>
    <fill>
      <patternFill patternType="gray125"/>
    </fill>
    <fill>
      <patternFill patternType="solid">
        <fgColor theme="0" tint="-0.14996795556505021"/>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1"/>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right/>
      <top style="thin">
        <color auto="1"/>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right style="thin">
        <color auto="1"/>
      </right>
      <top style="thin">
        <color auto="1"/>
      </top>
      <bottom style="thin">
        <color auto="1"/>
      </bottom>
      <diagonal/>
    </border>
  </borders>
  <cellStyleXfs count="4">
    <xf numFmtId="0" fontId="0" fillId="0" borderId="0"/>
    <xf numFmtId="0" fontId="2" fillId="0" borderId="0" applyNumberFormat="0" applyFill="0" applyBorder="0" applyAlignment="0" applyProtection="0"/>
    <xf numFmtId="9" fontId="9" fillId="0" borderId="0" applyFont="0" applyFill="0" applyBorder="0" applyAlignment="0" applyProtection="0"/>
    <xf numFmtId="0" fontId="12" fillId="0" borderId="0"/>
  </cellStyleXfs>
  <cellXfs count="44">
    <xf numFmtId="0" fontId="0" fillId="0" borderId="0" xfId="0"/>
    <xf numFmtId="0" fontId="3" fillId="0" borderId="0" xfId="0" applyFont="1"/>
    <xf numFmtId="0" fontId="4" fillId="0" borderId="0" xfId="0" applyFont="1"/>
    <xf numFmtId="0" fontId="0" fillId="0" borderId="0" xfId="0" applyAlignment="1">
      <alignment horizontal="left"/>
    </xf>
    <xf numFmtId="0" fontId="0" fillId="0" borderId="1" xfId="0" applyBorder="1" applyAlignment="1">
      <alignment horizontal="left" vertical="center"/>
    </xf>
    <xf numFmtId="0" fontId="0" fillId="0" borderId="1" xfId="0" applyBorder="1" applyAlignment="1">
      <alignment wrapText="1"/>
    </xf>
    <xf numFmtId="0" fontId="0" fillId="0" borderId="2" xfId="0" applyBorder="1"/>
    <xf numFmtId="0" fontId="1" fillId="0" borderId="0" xfId="0" applyFont="1"/>
    <xf numFmtId="0" fontId="0" fillId="0" borderId="0" xfId="0" applyAlignment="1">
      <alignment wrapText="1"/>
    </xf>
    <xf numFmtId="0" fontId="5" fillId="0" borderId="0" xfId="0" applyFont="1"/>
    <xf numFmtId="0" fontId="0" fillId="0" borderId="3" xfId="0" applyBorder="1" applyAlignment="1">
      <alignment wrapText="1"/>
    </xf>
    <xf numFmtId="0" fontId="0" fillId="0" borderId="0" xfId="0" applyAlignment="1">
      <alignment horizontal="center" wrapText="1"/>
    </xf>
    <xf numFmtId="0" fontId="0" fillId="2" borderId="1" xfId="0" applyFill="1" applyBorder="1"/>
    <xf numFmtId="0" fontId="0" fillId="3" borderId="1" xfId="0" applyFill="1" applyBorder="1"/>
    <xf numFmtId="0" fontId="0" fillId="4" borderId="0" xfId="0" applyFill="1"/>
    <xf numFmtId="10" fontId="0" fillId="3" borderId="1" xfId="0" applyNumberFormat="1" applyFill="1" applyBorder="1"/>
    <xf numFmtId="0" fontId="0" fillId="4" borderId="0" xfId="0" applyFill="1" applyAlignment="1">
      <alignment horizontal="right"/>
    </xf>
    <xf numFmtId="0" fontId="0" fillId="0" borderId="0" xfId="0" applyAlignment="1">
      <alignment horizontal="right"/>
    </xf>
    <xf numFmtId="0" fontId="0" fillId="0" borderId="4" xfId="0" applyBorder="1" applyAlignment="1">
      <alignment horizontal="left" vertical="center"/>
    </xf>
    <xf numFmtId="0" fontId="0" fillId="0" borderId="5" xfId="0" applyBorder="1" applyAlignment="1">
      <alignment horizontal="left" vertical="center"/>
    </xf>
    <xf numFmtId="0" fontId="6" fillId="0" borderId="0" xfId="0" applyFont="1"/>
    <xf numFmtId="0" fontId="6" fillId="0" borderId="0" xfId="0" applyFont="1" applyAlignment="1">
      <alignment horizontal="right"/>
    </xf>
    <xf numFmtId="165" fontId="0" fillId="0" borderId="1" xfId="0" applyNumberFormat="1" applyBorder="1" applyProtection="1">
      <protection locked="0"/>
    </xf>
    <xf numFmtId="3" fontId="0" fillId="3" borderId="1" xfId="0" applyNumberFormat="1" applyFill="1" applyBorder="1"/>
    <xf numFmtId="4" fontId="0" fillId="0" borderId="1" xfId="0" applyNumberFormat="1" applyBorder="1" applyProtection="1">
      <protection locked="0"/>
    </xf>
    <xf numFmtId="166" fontId="0" fillId="3" borderId="1" xfId="0" applyNumberFormat="1" applyFill="1" applyBorder="1"/>
    <xf numFmtId="3" fontId="0" fillId="0" borderId="1" xfId="0" applyNumberFormat="1" applyBorder="1" applyProtection="1">
      <protection locked="0"/>
    </xf>
    <xf numFmtId="0" fontId="0" fillId="0" borderId="1" xfId="0" applyBorder="1" applyAlignment="1" applyProtection="1">
      <alignment horizontal="right"/>
      <protection locked="0"/>
    </xf>
    <xf numFmtId="0" fontId="8" fillId="0" borderId="0" xfId="0" applyFont="1"/>
    <xf numFmtId="4" fontId="0" fillId="3" borderId="1" xfId="0" applyNumberFormat="1" applyFill="1" applyBorder="1"/>
    <xf numFmtId="164" fontId="0" fillId="3" borderId="9" xfId="0" applyNumberFormat="1" applyFill="1" applyBorder="1"/>
    <xf numFmtId="0" fontId="1" fillId="4" borderId="1" xfId="0" applyFont="1" applyFill="1" applyBorder="1" applyAlignment="1" applyProtection="1">
      <alignment horizontal="right"/>
      <protection locked="0"/>
    </xf>
    <xf numFmtId="167" fontId="0" fillId="3" borderId="9" xfId="2" applyNumberFormat="1" applyFont="1" applyFill="1" applyBorder="1"/>
    <xf numFmtId="0" fontId="0" fillId="5" borderId="0" xfId="0" applyFill="1"/>
    <xf numFmtId="0" fontId="11" fillId="0" borderId="0" xfId="0" applyFont="1"/>
    <xf numFmtId="0" fontId="7" fillId="0" borderId="0" xfId="0" applyFont="1" applyAlignment="1">
      <alignment horizontal="center"/>
    </xf>
    <xf numFmtId="0" fontId="0" fillId="0" borderId="6" xfId="0" applyBorder="1" applyAlignment="1">
      <alignment horizontal="left" vertical="center"/>
    </xf>
    <xf numFmtId="0" fontId="0" fillId="0" borderId="7" xfId="0" applyBorder="1"/>
    <xf numFmtId="0" fontId="0" fillId="0" borderId="8" xfId="0" applyBorder="1"/>
    <xf numFmtId="0" fontId="2" fillId="0" borderId="0" xfId="1" applyAlignment="1" applyProtection="1">
      <alignment horizontal="left"/>
    </xf>
    <xf numFmtId="0" fontId="0" fillId="6" borderId="1" xfId="0" applyFill="1" applyBorder="1" applyProtection="1">
      <protection locked="0"/>
    </xf>
    <xf numFmtId="10" fontId="0" fillId="6" borderId="1" xfId="0" applyNumberFormat="1" applyFill="1" applyBorder="1"/>
    <xf numFmtId="165" fontId="0" fillId="6" borderId="1" xfId="0" applyNumberFormat="1" applyFill="1" applyBorder="1" applyProtection="1">
      <protection locked="0"/>
    </xf>
    <xf numFmtId="165" fontId="0" fillId="6" borderId="1" xfId="0" applyNumberFormat="1" applyFill="1" applyBorder="1"/>
  </cellXfs>
  <cellStyles count="4">
    <cellStyle name="Hyperlink" xfId="1" builtinId="8"/>
    <cellStyle name="Normal" xfId="0" builtinId="0"/>
    <cellStyle name="Normal 2" xfId="3" xr:uid="{A7F2A6EB-8E59-4336-8208-762A081C3505}"/>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tea.texas.gov/Finance_and_Grants/Financial_Accountability/Financial_Integrity_Rating_System_of_Texas_(FIRST)/Financial_Integrity_Rating_System_of_Texa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32049A-F11C-46A9-857A-4562555CAA9F}">
  <dimension ref="A2:C8"/>
  <sheetViews>
    <sheetView workbookViewId="0">
      <selection activeCell="C20" sqref="C20"/>
    </sheetView>
  </sheetViews>
  <sheetFormatPr defaultRowHeight="15" x14ac:dyDescent="0.25"/>
  <cols>
    <col min="2" max="2" width="58.42578125" customWidth="1"/>
    <col min="3" max="3" width="117.5703125" bestFit="1" customWidth="1"/>
  </cols>
  <sheetData>
    <row r="2" spans="1:3" x14ac:dyDescent="0.25">
      <c r="B2" s="33" t="s">
        <v>91</v>
      </c>
    </row>
    <row r="3" spans="1:3" ht="45" x14ac:dyDescent="0.25">
      <c r="A3">
        <v>1</v>
      </c>
      <c r="B3" s="5" t="s">
        <v>94</v>
      </c>
      <c r="C3" s="5" t="s">
        <v>92</v>
      </c>
    </row>
    <row r="4" spans="1:3" x14ac:dyDescent="0.25">
      <c r="A4">
        <v>13</v>
      </c>
      <c r="B4" s="5" t="s">
        <v>105</v>
      </c>
      <c r="C4" s="5" t="s">
        <v>106</v>
      </c>
    </row>
    <row r="5" spans="1:3" x14ac:dyDescent="0.25">
      <c r="A5">
        <v>14</v>
      </c>
      <c r="B5" s="5" t="s">
        <v>111</v>
      </c>
      <c r="C5" s="5" t="s">
        <v>112</v>
      </c>
    </row>
    <row r="6" spans="1:3" ht="30" x14ac:dyDescent="0.25">
      <c r="A6">
        <v>15</v>
      </c>
      <c r="B6" s="5" t="s">
        <v>99</v>
      </c>
      <c r="C6" s="5" t="s">
        <v>97</v>
      </c>
    </row>
    <row r="7" spans="1:3" ht="30" x14ac:dyDescent="0.25">
      <c r="A7">
        <v>17</v>
      </c>
      <c r="B7" s="5" t="s">
        <v>103</v>
      </c>
      <c r="C7" s="5" t="s">
        <v>104</v>
      </c>
    </row>
    <row r="8" spans="1:3" ht="30" x14ac:dyDescent="0.25">
      <c r="A8">
        <v>20</v>
      </c>
      <c r="B8" s="5" t="s">
        <v>113</v>
      </c>
      <c r="C8" s="5" t="s">
        <v>107</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O130"/>
  <sheetViews>
    <sheetView showGridLines="0" tabSelected="1" workbookViewId="0">
      <pane ySplit="1" topLeftCell="A2" activePane="bottomLeft" state="frozen"/>
      <selection pane="bottomLeft" activeCell="E125" sqref="E125"/>
    </sheetView>
  </sheetViews>
  <sheetFormatPr defaultRowHeight="15" x14ac:dyDescent="0.25"/>
  <cols>
    <col min="2" max="2" width="115.85546875" customWidth="1"/>
    <col min="3" max="3" width="15.28515625" customWidth="1"/>
    <col min="4" max="4" width="25.85546875" customWidth="1"/>
    <col min="5" max="5" width="47.140625" customWidth="1"/>
  </cols>
  <sheetData>
    <row r="1" spans="1:5" ht="21" x14ac:dyDescent="0.35">
      <c r="A1" s="1" t="s">
        <v>67</v>
      </c>
    </row>
    <row r="2" spans="1:5" ht="15.75" x14ac:dyDescent="0.25">
      <c r="A2" s="2" t="s">
        <v>68</v>
      </c>
    </row>
    <row r="3" spans="1:5" ht="15.75" x14ac:dyDescent="0.25">
      <c r="A3" s="2" t="s">
        <v>0</v>
      </c>
    </row>
    <row r="4" spans="1:5" x14ac:dyDescent="0.25">
      <c r="A4" s="39" t="s">
        <v>1</v>
      </c>
      <c r="B4" s="39"/>
    </row>
    <row r="8" spans="1:5" x14ac:dyDescent="0.25">
      <c r="B8" s="7" t="s">
        <v>2</v>
      </c>
      <c r="C8" s="11" t="s">
        <v>3</v>
      </c>
    </row>
    <row r="9" spans="1:5" ht="30" x14ac:dyDescent="0.25">
      <c r="A9" s="4">
        <v>1</v>
      </c>
      <c r="B9" s="5" t="s">
        <v>4</v>
      </c>
      <c r="C9" s="31" t="s">
        <v>5</v>
      </c>
      <c r="D9" s="6"/>
    </row>
    <row r="10" spans="1:5" ht="45" x14ac:dyDescent="0.25">
      <c r="A10" s="4">
        <v>2</v>
      </c>
      <c r="B10" s="5" t="s">
        <v>6</v>
      </c>
      <c r="C10" s="31" t="s">
        <v>5</v>
      </c>
      <c r="D10" s="6"/>
    </row>
    <row r="11" spans="1:5" ht="105" x14ac:dyDescent="0.25">
      <c r="A11" s="4">
        <v>3</v>
      </c>
      <c r="B11" s="5" t="s">
        <v>7</v>
      </c>
      <c r="C11" s="31" t="s">
        <v>5</v>
      </c>
      <c r="D11" s="6"/>
    </row>
    <row r="12" spans="1:5" ht="45" x14ac:dyDescent="0.25">
      <c r="A12" s="18">
        <v>4</v>
      </c>
      <c r="B12" s="5" t="s">
        <v>8</v>
      </c>
      <c r="C12" s="31" t="s">
        <v>5</v>
      </c>
      <c r="D12" s="9" t="s">
        <v>114</v>
      </c>
    </row>
    <row r="13" spans="1:5" x14ac:dyDescent="0.25">
      <c r="A13" s="19"/>
      <c r="B13" s="5" t="s">
        <v>9</v>
      </c>
      <c r="C13" s="31" t="s">
        <v>5</v>
      </c>
      <c r="D13" s="9" t="s">
        <v>89</v>
      </c>
      <c r="E13" s="28"/>
    </row>
    <row r="14" spans="1:5" x14ac:dyDescent="0.25">
      <c r="A14" s="36">
        <v>5</v>
      </c>
      <c r="B14" s="5" t="s">
        <v>69</v>
      </c>
      <c r="C14" s="40"/>
      <c r="D14" s="6"/>
    </row>
    <row r="15" spans="1:5" x14ac:dyDescent="0.25">
      <c r="A15" s="37"/>
      <c r="B15" s="5" t="s">
        <v>70</v>
      </c>
      <c r="C15" s="40"/>
    </row>
    <row r="16" spans="1:5" x14ac:dyDescent="0.25">
      <c r="A16" s="37"/>
      <c r="B16" s="5" t="s">
        <v>10</v>
      </c>
      <c r="C16" s="41"/>
    </row>
    <row r="17" spans="1:7" x14ac:dyDescent="0.25">
      <c r="A17" s="37"/>
      <c r="B17" s="5" t="s">
        <v>93</v>
      </c>
      <c r="C17" s="42"/>
    </row>
    <row r="18" spans="1:7" x14ac:dyDescent="0.25">
      <c r="A18" s="37"/>
      <c r="B18" s="5" t="s">
        <v>11</v>
      </c>
      <c r="C18" s="40">
        <v>0</v>
      </c>
    </row>
    <row r="19" spans="1:7" x14ac:dyDescent="0.25">
      <c r="A19" s="37"/>
      <c r="B19" s="5" t="s">
        <v>12</v>
      </c>
      <c r="C19" s="42">
        <v>0</v>
      </c>
      <c r="E19" s="28"/>
    </row>
    <row r="20" spans="1:7" x14ac:dyDescent="0.25">
      <c r="A20" s="37"/>
      <c r="B20" s="5" t="s">
        <v>13</v>
      </c>
      <c r="C20" s="42">
        <v>0</v>
      </c>
      <c r="E20" s="28"/>
    </row>
    <row r="21" spans="1:7" x14ac:dyDescent="0.25">
      <c r="A21" s="38"/>
      <c r="B21" s="5" t="s">
        <v>14</v>
      </c>
      <c r="C21" s="43">
        <f>C17+C18+C19+C20</f>
        <v>0</v>
      </c>
    </row>
    <row r="22" spans="1:7" x14ac:dyDescent="0.25">
      <c r="B22" s="8"/>
      <c r="C22" s="16" t="s">
        <v>115</v>
      </c>
      <c r="D22" s="9" t="s">
        <v>116</v>
      </c>
    </row>
    <row r="23" spans="1:7" x14ac:dyDescent="0.25">
      <c r="B23" s="8"/>
    </row>
    <row r="24" spans="1:7" x14ac:dyDescent="0.25">
      <c r="B24" s="8" t="s">
        <v>15</v>
      </c>
    </row>
    <row r="25" spans="1:7" x14ac:dyDescent="0.25">
      <c r="A25" s="3">
        <v>6</v>
      </c>
      <c r="B25" s="5" t="s">
        <v>71</v>
      </c>
      <c r="C25" s="22"/>
      <c r="E25" s="9"/>
      <c r="G25" s="28"/>
    </row>
    <row r="26" spans="1:7" x14ac:dyDescent="0.25">
      <c r="B26" s="5" t="s">
        <v>72</v>
      </c>
      <c r="C26" s="22"/>
    </row>
    <row r="27" spans="1:7" x14ac:dyDescent="0.25">
      <c r="B27" s="5" t="s">
        <v>16</v>
      </c>
      <c r="C27" s="22"/>
    </row>
    <row r="28" spans="1:7" x14ac:dyDescent="0.25">
      <c r="B28" s="5" t="s">
        <v>17</v>
      </c>
      <c r="C28" s="22"/>
    </row>
    <row r="29" spans="1:7" x14ac:dyDescent="0.25">
      <c r="B29" s="5" t="s">
        <v>73</v>
      </c>
      <c r="C29" s="22"/>
    </row>
    <row r="30" spans="1:7" x14ac:dyDescent="0.25">
      <c r="B30" s="5" t="s">
        <v>18</v>
      </c>
      <c r="C30" s="22">
        <v>0</v>
      </c>
    </row>
    <row r="31" spans="1:7" x14ac:dyDescent="0.25">
      <c r="B31" s="5" t="s">
        <v>19</v>
      </c>
      <c r="C31" s="15" t="e">
        <f>(((C27-C28)/C28)+((C26-C27)/C27)+((C25-C26)/C26))/3</f>
        <v>#DIV/0!</v>
      </c>
    </row>
    <row r="32" spans="1:7" x14ac:dyDescent="0.25">
      <c r="B32" s="5" t="s">
        <v>20</v>
      </c>
      <c r="C32" s="23">
        <f>((C29-C30)/365)*75</f>
        <v>0</v>
      </c>
    </row>
    <row r="33" spans="1:15" x14ac:dyDescent="0.25">
      <c r="B33" s="8" t="s">
        <v>21</v>
      </c>
      <c r="C33" s="16" t="e">
        <f>IF(OR(C32&lt;C25,C31&gt;-0.25),"Yes","No")</f>
        <v>#DIV/0!</v>
      </c>
      <c r="D33" s="9" t="s">
        <v>89</v>
      </c>
      <c r="E33" s="9"/>
    </row>
    <row r="35" spans="1:15" x14ac:dyDescent="0.25">
      <c r="A35" s="3">
        <v>7</v>
      </c>
      <c r="B35" s="5" t="s">
        <v>22</v>
      </c>
      <c r="C35" s="22"/>
      <c r="E35" s="9"/>
    </row>
    <row r="36" spans="1:15" x14ac:dyDescent="0.25">
      <c r="A36" s="3"/>
      <c r="B36" s="5" t="s">
        <v>23</v>
      </c>
      <c r="C36" s="22">
        <v>0</v>
      </c>
      <c r="E36" s="9"/>
    </row>
    <row r="37" spans="1:15" x14ac:dyDescent="0.25">
      <c r="A37" s="3"/>
      <c r="B37" s="5" t="s">
        <v>24</v>
      </c>
      <c r="C37" s="22"/>
      <c r="E37" s="9"/>
      <c r="F37" s="28"/>
    </row>
    <row r="38" spans="1:15" x14ac:dyDescent="0.25">
      <c r="A38" s="3"/>
      <c r="B38" s="5" t="s">
        <v>25</v>
      </c>
      <c r="C38" s="22">
        <v>0</v>
      </c>
      <c r="E38" s="9"/>
    </row>
    <row r="39" spans="1:15" x14ac:dyDescent="0.25">
      <c r="B39" s="5" t="s">
        <v>26</v>
      </c>
      <c r="C39" s="24" t="e">
        <f>(C35+C36)/(C37-C38)*365</f>
        <v>#DIV/0!</v>
      </c>
      <c r="E39" s="9"/>
    </row>
    <row r="40" spans="1:15" x14ac:dyDescent="0.25">
      <c r="B40" s="8" t="s">
        <v>21</v>
      </c>
      <c r="C40" s="14" t="e">
        <f>IF(C39&gt;=90,10,IF(C39&gt;=75,8,IF(C39&gt;=60,6,IF(C39&gt;=45,4,IF(C39&gt;=30,2,0)))))</f>
        <v>#DIV/0!</v>
      </c>
      <c r="E40" s="9"/>
    </row>
    <row r="41" spans="1:15" x14ac:dyDescent="0.25">
      <c r="B41" s="8"/>
    </row>
    <row r="42" spans="1:15" x14ac:dyDescent="0.25">
      <c r="A42" s="3">
        <v>8</v>
      </c>
      <c r="B42" s="5" t="s">
        <v>74</v>
      </c>
      <c r="C42" s="22"/>
      <c r="E42" s="9"/>
      <c r="F42" s="28"/>
    </row>
    <row r="43" spans="1:15" x14ac:dyDescent="0.25">
      <c r="B43" s="5" t="s">
        <v>75</v>
      </c>
      <c r="C43" s="22"/>
    </row>
    <row r="44" spans="1:15" x14ac:dyDescent="0.25">
      <c r="B44" s="5" t="s">
        <v>27</v>
      </c>
      <c r="C44" s="12" t="e">
        <f>C42/C43</f>
        <v>#DIV/0!</v>
      </c>
    </row>
    <row r="45" spans="1:15" x14ac:dyDescent="0.25">
      <c r="B45" s="8" t="s">
        <v>21</v>
      </c>
      <c r="C45" s="14" t="e">
        <f>IF(C44&gt;=3,10,(IF(C44&gt;=2.5,8,(IF(C44&gt;=2,6,IF(C44&gt;=1.5,4,IF(C44&gt;=1,2,0)))))))</f>
        <v>#DIV/0!</v>
      </c>
    </row>
    <row r="46" spans="1:15" x14ac:dyDescent="0.25">
      <c r="O46" t="s">
        <v>28</v>
      </c>
    </row>
    <row r="47" spans="1:15" ht="30" x14ac:dyDescent="0.25">
      <c r="A47" s="3">
        <v>9</v>
      </c>
      <c r="B47" s="5" t="s">
        <v>29</v>
      </c>
      <c r="C47" s="22"/>
      <c r="E47" s="9"/>
      <c r="F47" s="28"/>
    </row>
    <row r="48" spans="1:15" ht="30" x14ac:dyDescent="0.25">
      <c r="A48" s="3"/>
      <c r="B48" s="5" t="s">
        <v>30</v>
      </c>
      <c r="C48" s="22"/>
    </row>
    <row r="49" spans="1:6" x14ac:dyDescent="0.25">
      <c r="B49" s="5" t="s">
        <v>31</v>
      </c>
      <c r="C49" s="22">
        <v>0</v>
      </c>
      <c r="E49" s="9"/>
    </row>
    <row r="50" spans="1:6" x14ac:dyDescent="0.25">
      <c r="B50" s="5" t="s">
        <v>32</v>
      </c>
      <c r="C50" s="15" t="e">
        <f>(C47/(C48-C49)-1)</f>
        <v>#DIV/0!</v>
      </c>
      <c r="E50" s="9"/>
    </row>
    <row r="51" spans="1:6" x14ac:dyDescent="0.25">
      <c r="B51" s="8" t="s">
        <v>21</v>
      </c>
      <c r="C51" s="14" t="e">
        <f>IF(OR(C50&gt;0,C39&gt;60),10,0)</f>
        <v>#DIV/0!</v>
      </c>
    </row>
    <row r="53" spans="1:6" x14ac:dyDescent="0.25">
      <c r="A53" s="3">
        <v>10</v>
      </c>
      <c r="B53" s="5" t="s">
        <v>108</v>
      </c>
      <c r="C53" s="22"/>
      <c r="E53" s="9"/>
      <c r="F53" s="28"/>
    </row>
    <row r="54" spans="1:6" x14ac:dyDescent="0.25">
      <c r="B54" s="5" t="s">
        <v>33</v>
      </c>
      <c r="C54" s="22"/>
    </row>
    <row r="55" spans="1:6" x14ac:dyDescent="0.25">
      <c r="B55" s="5" t="s">
        <v>34</v>
      </c>
      <c r="C55" s="22"/>
    </row>
    <row r="56" spans="1:6" x14ac:dyDescent="0.25">
      <c r="B56" s="5" t="s">
        <v>76</v>
      </c>
      <c r="C56" s="22"/>
    </row>
    <row r="57" spans="1:6" x14ac:dyDescent="0.25">
      <c r="B57" s="5" t="s">
        <v>109</v>
      </c>
      <c r="C57" s="22"/>
    </row>
    <row r="58" spans="1:6" x14ac:dyDescent="0.25">
      <c r="B58" s="5" t="s">
        <v>110</v>
      </c>
      <c r="C58" s="22"/>
    </row>
    <row r="59" spans="1:6" x14ac:dyDescent="0.25">
      <c r="B59" s="5" t="s">
        <v>35</v>
      </c>
      <c r="C59" s="15" t="e">
        <f>(((C53-C56)/C56)+((C54-C57)/C57)+((C55-C58)/C58))/3</f>
        <v>#DIV/0!</v>
      </c>
      <c r="E59" s="9"/>
    </row>
    <row r="60" spans="1:6" x14ac:dyDescent="0.25">
      <c r="B60" s="10" t="s">
        <v>21</v>
      </c>
      <c r="C60" s="14" t="e">
        <f>IF(AND(C59&lt;=0.1,C59&gt;=-0.1),10,10)</f>
        <v>#DIV/0!</v>
      </c>
      <c r="D60" s="9" t="s">
        <v>95</v>
      </c>
    </row>
    <row r="62" spans="1:6" ht="30" x14ac:dyDescent="0.25">
      <c r="A62" s="3">
        <v>11</v>
      </c>
      <c r="B62" s="5" t="s">
        <v>87</v>
      </c>
      <c r="C62" s="22">
        <v>0</v>
      </c>
    </row>
    <row r="63" spans="1:6" ht="30" x14ac:dyDescent="0.25">
      <c r="B63" s="5" t="s">
        <v>88</v>
      </c>
      <c r="C63" s="22">
        <v>2115945</v>
      </c>
    </row>
    <row r="64" spans="1:6" x14ac:dyDescent="0.25">
      <c r="B64" s="5" t="s">
        <v>36</v>
      </c>
      <c r="C64" s="30">
        <f>C62/C63</f>
        <v>0</v>
      </c>
      <c r="E64" s="9"/>
    </row>
    <row r="65" spans="1:5" x14ac:dyDescent="0.25">
      <c r="B65" s="5" t="s">
        <v>77</v>
      </c>
      <c r="C65" s="30">
        <f>C14</f>
        <v>0</v>
      </c>
      <c r="E65" s="9"/>
    </row>
    <row r="66" spans="1:5" x14ac:dyDescent="0.25">
      <c r="B66" s="5" t="s">
        <v>78</v>
      </c>
      <c r="C66" s="30">
        <f>C15</f>
        <v>0</v>
      </c>
      <c r="E66" s="9"/>
    </row>
    <row r="67" spans="1:5" x14ac:dyDescent="0.25">
      <c r="B67" s="5" t="s">
        <v>37</v>
      </c>
      <c r="C67" s="32" t="e">
        <f>(C65-C66)/C66</f>
        <v>#DIV/0!</v>
      </c>
      <c r="E67" s="9"/>
    </row>
    <row r="68" spans="1:5" x14ac:dyDescent="0.25">
      <c r="B68" s="10" t="s">
        <v>21</v>
      </c>
      <c r="C68" s="14" t="e">
        <f>IF(C67&gt;=0.07,10,IF(C64&lt;=0.6,10,IF(C64&lt;=0.7,8,IF(C64&lt;=0.8,6,IF(C64&lt;=0.9,4,IF(C64&lt;=1,2,0))))))</f>
        <v>#DIV/0!</v>
      </c>
    </row>
    <row r="69" spans="1:5" x14ac:dyDescent="0.25">
      <c r="E69" t="s">
        <v>28</v>
      </c>
    </row>
    <row r="70" spans="1:5" x14ac:dyDescent="0.25">
      <c r="A70" s="3">
        <v>12</v>
      </c>
      <c r="B70" s="5" t="s">
        <v>38</v>
      </c>
      <c r="C70" s="22"/>
      <c r="E70" s="9"/>
    </row>
    <row r="71" spans="1:5" x14ac:dyDescent="0.25">
      <c r="B71" s="5" t="s">
        <v>39</v>
      </c>
      <c r="C71" s="22"/>
      <c r="E71" s="9"/>
    </row>
    <row r="72" spans="1:5" x14ac:dyDescent="0.25">
      <c r="B72" s="5" t="s">
        <v>40</v>
      </c>
      <c r="C72" s="22"/>
      <c r="E72" s="9"/>
    </row>
    <row r="73" spans="1:5" x14ac:dyDescent="0.25">
      <c r="B73" s="5" t="s">
        <v>90</v>
      </c>
      <c r="C73" s="22"/>
      <c r="E73" s="9"/>
    </row>
    <row r="74" spans="1:5" x14ac:dyDescent="0.25">
      <c r="B74" s="5" t="s">
        <v>41</v>
      </c>
      <c r="C74" s="29" t="e">
        <f>((C70/(C71))*C72)/(C73/100)</f>
        <v>#DIV/0!</v>
      </c>
      <c r="E74" s="9"/>
    </row>
    <row r="75" spans="1:5" x14ac:dyDescent="0.25">
      <c r="B75" s="8" t="s">
        <v>21</v>
      </c>
      <c r="C75" s="14">
        <f>IF(C72=0,10,IF(C74&lt;=4,10,IF(C74&lt;=7,8,IF(C74&lt;=10,6,IF(C74&lt;=11.5,4,IF(C74&lt;=13.5,2,IF(C74&gt;13.5,0)))))))</f>
        <v>10</v>
      </c>
    </row>
    <row r="76" spans="1:5" x14ac:dyDescent="0.25">
      <c r="B76" s="8"/>
    </row>
    <row r="77" spans="1:5" x14ac:dyDescent="0.25">
      <c r="A77" s="3">
        <v>13</v>
      </c>
      <c r="B77" s="5" t="s">
        <v>100</v>
      </c>
      <c r="C77" s="22"/>
      <c r="E77" s="9"/>
    </row>
    <row r="78" spans="1:5" x14ac:dyDescent="0.25">
      <c r="B78" s="5" t="s">
        <v>101</v>
      </c>
      <c r="C78" s="22"/>
    </row>
    <row r="79" spans="1:5" x14ac:dyDescent="0.25">
      <c r="B79" s="5" t="s">
        <v>42</v>
      </c>
      <c r="C79" s="25" t="e">
        <f>C77/C78</f>
        <v>#DIV/0!</v>
      </c>
    </row>
    <row r="80" spans="1:5" x14ac:dyDescent="0.25">
      <c r="B80" s="5" t="s">
        <v>43</v>
      </c>
      <c r="C80" s="31" t="s">
        <v>44</v>
      </c>
    </row>
    <row r="81" spans="1:4" x14ac:dyDescent="0.25">
      <c r="B81" s="5" t="s">
        <v>45</v>
      </c>
      <c r="C81" s="24"/>
    </row>
    <row r="82" spans="1:4" x14ac:dyDescent="0.25">
      <c r="B82" s="5" t="s">
        <v>46</v>
      </c>
      <c r="C82" s="13"/>
    </row>
    <row r="83" spans="1:4" x14ac:dyDescent="0.25">
      <c r="B83" s="5" t="s">
        <v>47</v>
      </c>
      <c r="C83" s="13"/>
    </row>
    <row r="84" spans="1:4" x14ac:dyDescent="0.25">
      <c r="B84" s="5" t="s">
        <v>48</v>
      </c>
      <c r="C84" s="13"/>
    </row>
    <row r="85" spans="1:4" x14ac:dyDescent="0.25">
      <c r="B85" s="5" t="s">
        <v>49</v>
      </c>
      <c r="C85" s="13"/>
    </row>
    <row r="86" spans="1:4" x14ac:dyDescent="0.25">
      <c r="B86" s="5" t="s">
        <v>50</v>
      </c>
      <c r="C86" s="13"/>
    </row>
    <row r="87" spans="1:4" x14ac:dyDescent="0.25">
      <c r="B87" s="8" t="s">
        <v>21</v>
      </c>
      <c r="C87" s="14" t="e">
        <f>IF(C79&lt;C82,10,IF(C79&lt;C83,8,IF(C79&lt;C84,6,IF(C85&lt;4,IF(C79&lt;C86,2,0)))))</f>
        <v>#DIV/0!</v>
      </c>
    </row>
    <row r="88" spans="1:4" x14ac:dyDescent="0.25">
      <c r="B88" s="8"/>
    </row>
    <row r="89" spans="1:4" x14ac:dyDescent="0.25">
      <c r="A89" s="3">
        <v>14</v>
      </c>
      <c r="B89" s="5" t="s">
        <v>79</v>
      </c>
      <c r="C89" s="26"/>
    </row>
    <row r="90" spans="1:4" x14ac:dyDescent="0.25">
      <c r="B90" s="5" t="s">
        <v>80</v>
      </c>
      <c r="C90" s="26"/>
    </row>
    <row r="91" spans="1:4" x14ac:dyDescent="0.25">
      <c r="B91" s="5" t="s">
        <v>81</v>
      </c>
      <c r="C91" s="26"/>
    </row>
    <row r="92" spans="1:4" x14ac:dyDescent="0.25">
      <c r="B92" s="5" t="s">
        <v>82</v>
      </c>
      <c r="C92" s="26"/>
    </row>
    <row r="93" spans="1:4" x14ac:dyDescent="0.25">
      <c r="B93" s="5" t="s">
        <v>83</v>
      </c>
      <c r="C93" s="25" t="e">
        <f>C92/C90</f>
        <v>#DIV/0!</v>
      </c>
    </row>
    <row r="94" spans="1:4" x14ac:dyDescent="0.25">
      <c r="B94" s="5" t="s">
        <v>84</v>
      </c>
      <c r="C94" s="25" t="e">
        <f>C91/C89</f>
        <v>#DIV/0!</v>
      </c>
    </row>
    <row r="95" spans="1:4" x14ac:dyDescent="0.25">
      <c r="B95" s="8" t="s">
        <v>21</v>
      </c>
      <c r="C95" s="16" t="e">
        <f>IF(OR((C94/C93)-1&gt;-0.15,C91-C92&gt;0),10,10)</f>
        <v>#DIV/0!</v>
      </c>
      <c r="D95" s="9" t="s">
        <v>98</v>
      </c>
    </row>
    <row r="96" spans="1:4" x14ac:dyDescent="0.25">
      <c r="B96" s="8"/>
      <c r="C96" s="17"/>
    </row>
    <row r="97" spans="1:5" x14ac:dyDescent="0.25">
      <c r="A97" s="3">
        <v>15</v>
      </c>
      <c r="B97" s="5" t="s">
        <v>51</v>
      </c>
      <c r="C97" s="31" t="s">
        <v>5</v>
      </c>
    </row>
    <row r="98" spans="1:5" x14ac:dyDescent="0.25">
      <c r="B98" s="5" t="s">
        <v>85</v>
      </c>
      <c r="C98" s="27"/>
    </row>
    <row r="99" spans="1:5" x14ac:dyDescent="0.25">
      <c r="B99" s="5" t="s">
        <v>86</v>
      </c>
      <c r="C99" s="27"/>
    </row>
    <row r="100" spans="1:5" x14ac:dyDescent="0.25">
      <c r="B100" s="5" t="s">
        <v>43</v>
      </c>
      <c r="C100" s="31" t="s">
        <v>44</v>
      </c>
    </row>
    <row r="101" spans="1:5" x14ac:dyDescent="0.25">
      <c r="B101" s="5" t="s">
        <v>52</v>
      </c>
      <c r="C101" s="25" t="e">
        <f>ABS((C98-C99)/C99)</f>
        <v>#DIV/0!</v>
      </c>
    </row>
    <row r="102" spans="1:5" x14ac:dyDescent="0.25">
      <c r="B102" s="5" t="s">
        <v>53</v>
      </c>
      <c r="C102" s="25">
        <f>ABS(IF(C100="Yes",0.35,IF(C98&gt;=10000,0.07,IF(C98&gt;=5000,0.1,IF(C98&gt;=1000,0.2,IF(C98&gt;=500,0=0.25,IF(C98&gt;0,0.3)))))))</f>
        <v>0</v>
      </c>
      <c r="E102" s="9"/>
    </row>
    <row r="103" spans="1:5" x14ac:dyDescent="0.25">
      <c r="B103" s="8" t="s">
        <v>21</v>
      </c>
      <c r="C103" s="16" t="e">
        <f>IF(C97="Yes",IF(C102&gt;C101,5,5),0)</f>
        <v>#DIV/0!</v>
      </c>
      <c r="D103" s="9" t="s">
        <v>96</v>
      </c>
    </row>
    <row r="105" spans="1:5" ht="30" x14ac:dyDescent="0.25">
      <c r="A105" s="3">
        <v>16</v>
      </c>
      <c r="B105" s="5" t="s">
        <v>54</v>
      </c>
      <c r="C105" s="31" t="s">
        <v>5</v>
      </c>
      <c r="D105" s="9" t="s">
        <v>89</v>
      </c>
    </row>
    <row r="106" spans="1:5" ht="14.25" customHeight="1" x14ac:dyDescent="0.25"/>
    <row r="107" spans="1:5" ht="45" x14ac:dyDescent="0.25">
      <c r="A107" s="3">
        <v>17</v>
      </c>
      <c r="B107" s="5" t="s">
        <v>102</v>
      </c>
      <c r="C107" s="31" t="s">
        <v>5</v>
      </c>
      <c r="D107" s="9" t="s">
        <v>89</v>
      </c>
    </row>
    <row r="108" spans="1:5" x14ac:dyDescent="0.25">
      <c r="B108" s="8"/>
    </row>
    <row r="109" spans="1:5" ht="30" x14ac:dyDescent="0.25">
      <c r="A109" s="3">
        <v>18</v>
      </c>
      <c r="B109" s="5" t="s">
        <v>55</v>
      </c>
      <c r="C109" s="31" t="s">
        <v>5</v>
      </c>
    </row>
    <row r="110" spans="1:5" x14ac:dyDescent="0.25">
      <c r="A110" s="3"/>
      <c r="B110" s="8"/>
      <c r="C110" s="14">
        <f>IF(C109="Yes",10,0)</f>
        <v>10</v>
      </c>
    </row>
    <row r="112" spans="1:5" ht="30" x14ac:dyDescent="0.25">
      <c r="A112" s="3">
        <v>19</v>
      </c>
      <c r="B112" s="5" t="s">
        <v>56</v>
      </c>
      <c r="C112" s="31" t="s">
        <v>5</v>
      </c>
    </row>
    <row r="113" spans="1:4" x14ac:dyDescent="0.25">
      <c r="B113" s="8" t="s">
        <v>21</v>
      </c>
      <c r="C113" s="14">
        <f>IF(C112="Yes",5,0)</f>
        <v>5</v>
      </c>
    </row>
    <row r="115" spans="1:4" ht="30" x14ac:dyDescent="0.25">
      <c r="A115" s="3">
        <v>20</v>
      </c>
      <c r="B115" s="5" t="s">
        <v>57</v>
      </c>
      <c r="C115" s="31" t="s">
        <v>5</v>
      </c>
      <c r="D115" s="9" t="s">
        <v>89</v>
      </c>
    </row>
    <row r="116" spans="1:4" x14ac:dyDescent="0.25">
      <c r="B116" s="8" t="s">
        <v>21</v>
      </c>
    </row>
    <row r="119" spans="1:4" x14ac:dyDescent="0.25">
      <c r="B119" s="8" t="s">
        <v>21</v>
      </c>
      <c r="C119" s="17" t="e">
        <f>C40+C45+C51+C60+C68+C75+C87+C95+C103+C113+C110</f>
        <v>#DIV/0!</v>
      </c>
    </row>
    <row r="120" spans="1:4" ht="15" customHeight="1" x14ac:dyDescent="0.25">
      <c r="B120" s="34" t="s">
        <v>58</v>
      </c>
      <c r="C120" s="17"/>
    </row>
    <row r="121" spans="1:4" x14ac:dyDescent="0.25">
      <c r="B121" t="s">
        <v>59</v>
      </c>
      <c r="C121" s="17">
        <f>IF(C12="No",95,100)</f>
        <v>100</v>
      </c>
    </row>
    <row r="122" spans="1:4" x14ac:dyDescent="0.25">
      <c r="B122" t="s">
        <v>60</v>
      </c>
      <c r="C122" s="17">
        <v>100</v>
      </c>
    </row>
    <row r="123" spans="1:4" x14ac:dyDescent="0.25">
      <c r="B123" t="s">
        <v>61</v>
      </c>
      <c r="C123" s="17" t="e">
        <f>IF(C33="No",89,100)</f>
        <v>#DIV/0!</v>
      </c>
    </row>
    <row r="124" spans="1:4" x14ac:dyDescent="0.25">
      <c r="B124" t="s">
        <v>62</v>
      </c>
      <c r="C124" s="17">
        <f>IF(C105="No",89,100)</f>
        <v>100</v>
      </c>
    </row>
    <row r="125" spans="1:4" x14ac:dyDescent="0.25">
      <c r="B125" t="s">
        <v>63</v>
      </c>
      <c r="C125" s="17">
        <f>IF(C107="No",79,100)</f>
        <v>100</v>
      </c>
    </row>
    <row r="126" spans="1:4" x14ac:dyDescent="0.25">
      <c r="B126" t="s">
        <v>64</v>
      </c>
      <c r="C126" s="17">
        <f>IF(C115="No",89,100)</f>
        <v>100</v>
      </c>
    </row>
    <row r="127" spans="1:4" x14ac:dyDescent="0.25">
      <c r="C127" s="17"/>
    </row>
    <row r="128" spans="1:4" x14ac:dyDescent="0.25">
      <c r="B128" t="s">
        <v>21</v>
      </c>
      <c r="C128" s="17" t="e">
        <f>MIN(C119,C121,C123,C124,C125,C126)</f>
        <v>#DIV/0!</v>
      </c>
    </row>
    <row r="129" spans="2:4" x14ac:dyDescent="0.25">
      <c r="B129" t="s">
        <v>65</v>
      </c>
      <c r="C129" s="17" t="str">
        <f>IF(AND(C9="Yes",C10="Yes",C11="Yes",C22="Yes",(OR(C12="Yes",C13="Yes"))),"Yes","No")</f>
        <v>Yes</v>
      </c>
    </row>
    <row r="130" spans="2:4" ht="39.75" customHeight="1" x14ac:dyDescent="0.35">
      <c r="B130" s="20" t="s">
        <v>66</v>
      </c>
      <c r="C130" s="21" t="e">
        <f>IF(C129="No","F",IF(C128&gt;=90,"A",IF(C128&gt;=80,"B",IF(C128&gt;=70,"C","F"))))</f>
        <v>#DIV/0!</v>
      </c>
      <c r="D130" s="35" t="e">
        <f>IF(C130="A","Superior Achievement",IF(C130="B","Above Standard Achievement",IF(C130="C","Meets Standard Achievement","Substandard Achievement")))</f>
        <v>#DIV/0!</v>
      </c>
    </row>
  </sheetData>
  <sheetProtection selectLockedCells="1"/>
  <mergeCells count="2">
    <mergeCell ref="A14:A21"/>
    <mergeCell ref="A4:B4"/>
  </mergeCells>
  <hyperlinks>
    <hyperlink ref="A4" r:id="rId1" xr:uid="{00000000-0004-0000-0000-000000000000}"/>
  </hyperlinks>
  <pageMargins left="0.7" right="0.7" top="0.75" bottom="0.75" header="0.3" footer="0.3"/>
  <pageSetup orientation="portrait" horizontalDpi="4294967295" verticalDpi="4294967295" r:id="rId2"/>
  <extLst>
    <ext xmlns:x14="http://schemas.microsoft.com/office/spreadsheetml/2009/9/main" uri="{CCE6A557-97BC-4b89-ADB6-D9C93CAAB3DF}">
      <x14:dataValidations xmlns:xm="http://schemas.microsoft.com/office/excel/2006/main" count="1">
        <x14:dataValidation type="list" allowBlank="1" showInputMessage="1" showErrorMessage="1" xr:uid="{1D839D67-931B-4EED-9E90-3523CD0C5E57}">
          <x14:formula1>
            <xm:f>Sheet2!$D$3:$D$4</xm:f>
          </x14:formula1>
          <xm:sqref>C9:C13 C105 C107 C109 C112 C115 C80 C97 C100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2096CE-8DC0-40CD-872A-29FA17EA1F6D}">
  <dimension ref="D3:D4"/>
  <sheetViews>
    <sheetView workbookViewId="0">
      <selection activeCell="D5" sqref="D5"/>
    </sheetView>
  </sheetViews>
  <sheetFormatPr defaultRowHeight="15" x14ac:dyDescent="0.25"/>
  <sheetData>
    <row r="3" spans="4:4" x14ac:dyDescent="0.25">
      <c r="D3" t="s">
        <v>5</v>
      </c>
    </row>
    <row r="4" spans="4:4" x14ac:dyDescent="0.25">
      <c r="D4" t="s">
        <v>44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3c3417ed-9dd3-4afc-aa19-e30d15c7b834" xsi:nil="true"/>
    <lcf76f155ced4ddcb4097134ff3c332f xmlns="3af629ec-51c7-48e9-af45-636b721666f4">
      <Terms xmlns="http://schemas.microsoft.com/office/infopath/2007/PartnerControls"/>
    </lcf76f155ced4ddcb4097134ff3c332f>
  </documentManagement>
</p:properties>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Document" ma:contentTypeID="0x0101005EEDF125F84EE44FB6B53CD3E0945754" ma:contentTypeVersion="17" ma:contentTypeDescription="Create a new document." ma:contentTypeScope="" ma:versionID="7a144df0c69d7da3eeeb038fbbec5e39">
  <xsd:schema xmlns:xsd="http://www.w3.org/2001/XMLSchema" xmlns:xs="http://www.w3.org/2001/XMLSchema" xmlns:p="http://schemas.microsoft.com/office/2006/metadata/properties" xmlns:ns2="3c3417ed-9dd3-4afc-aa19-e30d15c7b834" xmlns:ns3="3af629ec-51c7-48e9-af45-636b721666f4" targetNamespace="http://schemas.microsoft.com/office/2006/metadata/properties" ma:root="true" ma:fieldsID="c62b5e4978117e526e7d9db46c590593" ns2:_="" ns3:_="">
    <xsd:import namespace="3c3417ed-9dd3-4afc-aa19-e30d15c7b834"/>
    <xsd:import namespace="3af629ec-51c7-48e9-af45-636b721666f4"/>
    <xsd:element name="properties">
      <xsd:complexType>
        <xsd:sequence>
          <xsd:element name="documentManagement">
            <xsd:complexType>
              <xsd:all>
                <xsd:element ref="ns2:_dlc_DocId" minOccurs="0"/>
                <xsd:element ref="ns2:_dlc_DocIdUrl" minOccurs="0"/>
                <xsd:element ref="ns2:_dlc_DocIdPersistId" minOccurs="0"/>
                <xsd:element ref="ns2:SharedWithUsers" minOccurs="0"/>
                <xsd:element ref="ns2:SharedWithDetails" minOccurs="0"/>
                <xsd:element ref="ns3:MediaServiceMetadata" minOccurs="0"/>
                <xsd:element ref="ns3:MediaServiceFastMetadata" minOccurs="0"/>
                <xsd:element ref="ns3:MediaServiceAutoKeyPoints" minOccurs="0"/>
                <xsd:element ref="ns3:MediaServiceKeyPoints" minOccurs="0"/>
                <xsd:element ref="ns3:MediaServiceDateTaken" minOccurs="0"/>
                <xsd:element ref="ns3:MediaServiceAutoTags" minOccurs="0"/>
                <xsd:element ref="ns3:MediaLengthInSeconds" minOccurs="0"/>
                <xsd:element ref="ns3:MediaServiceGenerationTime" minOccurs="0"/>
                <xsd:element ref="ns3:MediaServiceEventHashCode" minOccurs="0"/>
                <xsd:element ref="ns3:MediaServiceOCR" minOccurs="0"/>
                <xsd:element ref="ns3:MediaServiceLocation" minOccurs="0"/>
                <xsd:element ref="ns3:lcf76f155ced4ddcb4097134ff3c332f" minOccurs="0"/>
                <xsd:element ref="ns2:TaxCatchAll"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c3417ed-9dd3-4afc-aa19-e30d15c7b834"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dexed="true"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element name="TaxCatchAll" ma:index="26" nillable="true" ma:displayName="Taxonomy Catch All Column" ma:hidden="true" ma:list="{932fa2e5-e122-4b69-8561-e9f863c14033}" ma:internalName="TaxCatchAll" ma:showField="CatchAllData" ma:web="3c3417ed-9dd3-4afc-aa19-e30d15c7b834">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3af629ec-51c7-48e9-af45-636b721666f4" elementFormDefault="qualified">
    <xsd:import namespace="http://schemas.microsoft.com/office/2006/documentManagement/types"/>
    <xsd:import namespace="http://schemas.microsoft.com/office/infopath/2007/PartnerControls"/>
    <xsd:element name="MediaServiceMetadata" ma:index="13" nillable="true" ma:displayName="MediaServiceMetadata" ma:hidden="true" ma:internalName="MediaServiceMetadata" ma:readOnly="true">
      <xsd:simpleType>
        <xsd:restriction base="dms:Note"/>
      </xsd:simpleType>
    </xsd:element>
    <xsd:element name="MediaServiceFastMetadata" ma:index="14" nillable="true" ma:displayName="MediaServiceFastMetadata" ma:hidden="true" ma:internalName="MediaServiceFastMetadata" ma:readOnly="true">
      <xsd:simpleType>
        <xsd:restriction base="dms:Note"/>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DateTaken" ma:index="17" nillable="true" ma:displayName="MediaServiceDateTaken" ma:hidden="true" ma:internalName="MediaServiceDateTaken" ma:readOnly="true">
      <xsd:simpleType>
        <xsd:restriction base="dms:Text"/>
      </xsd:simpleType>
    </xsd:element>
    <xsd:element name="MediaServiceAutoTags" ma:index="18" nillable="true" ma:displayName="Tags" ma:internalName="MediaServiceAutoTags"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element name="MediaServiceGenerationTime" ma:index="20" nillable="true" ma:displayName="MediaServiceGenerationTime" ma:hidden="true" ma:internalName="MediaServiceGenerationTime" ma:readOnly="true">
      <xsd:simpleType>
        <xsd:restriction base="dms:Text"/>
      </xsd:simpleType>
    </xsd:element>
    <xsd:element name="MediaServiceEventHashCode" ma:index="21" nillable="true" ma:displayName="MediaServiceEventHashCode" ma:hidden="true" ma:internalName="MediaServiceEventHashCode" ma:readOnly="true">
      <xsd:simpleType>
        <xsd:restriction base="dms:Text"/>
      </xsd:simpleType>
    </xsd:element>
    <xsd:element name="MediaServiceOCR" ma:index="22" nillable="true" ma:displayName="Extracted Text" ma:internalName="MediaServiceOCR" ma:readOnly="true">
      <xsd:simpleType>
        <xsd:restriction base="dms:Note">
          <xsd:maxLength value="255"/>
        </xsd:restriction>
      </xsd:simpleType>
    </xsd:element>
    <xsd:element name="MediaServiceLocation" ma:index="23" nillable="true" ma:displayName="Location" ma:internalName="MediaServiceLocation" ma:readOnly="true">
      <xsd:simpleType>
        <xsd:restriction base="dms:Text"/>
      </xsd:simpleType>
    </xsd:element>
    <xsd:element name="lcf76f155ced4ddcb4097134ff3c332f" ma:index="25" nillable="true" ma:taxonomy="true" ma:internalName="lcf76f155ced4ddcb4097134ff3c332f" ma:taxonomyFieldName="MediaServiceImageTags" ma:displayName="Image Tags" ma:readOnly="false" ma:fieldId="{5cf76f15-5ced-4ddc-b409-7134ff3c332f}" ma:taxonomyMulti="true" ma:sspId="b09b0ba9-86de-42ef-9e39-c238bd27656f"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7" nillable="true" ma:displayName="MediaServiceObjectDetectorVersions" ma:description=""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7E7B792-4830-4D31-85B1-7AB333690E42}">
  <ds:schemaRefs>
    <ds:schemaRef ds:uri="http://schemas.microsoft.com/office/2006/documentManagement/types"/>
    <ds:schemaRef ds:uri="http://www.w3.org/XML/1998/namespace"/>
    <ds:schemaRef ds:uri="http://purl.org/dc/elements/1.1/"/>
    <ds:schemaRef ds:uri="http://purl.org/dc/dcmitype/"/>
    <ds:schemaRef ds:uri="http://purl.org/dc/terms/"/>
    <ds:schemaRef ds:uri="http://schemas.microsoft.com/office/infopath/2007/PartnerControls"/>
    <ds:schemaRef ds:uri="http://schemas.openxmlformats.org/package/2006/metadata/core-properties"/>
    <ds:schemaRef ds:uri="dcac1096-4929-4b42-bb81-26991ce539c7"/>
    <ds:schemaRef ds:uri="http://schemas.microsoft.com/office/2006/metadata/properties"/>
    <ds:schemaRef ds:uri="3c3417ed-9dd3-4afc-aa19-e30d15c7b834"/>
    <ds:schemaRef ds:uri="3af629ec-51c7-48e9-af45-636b721666f4"/>
  </ds:schemaRefs>
</ds:datastoreItem>
</file>

<file path=customXml/itemProps2.xml><?xml version="1.0" encoding="utf-8"?>
<ds:datastoreItem xmlns:ds="http://schemas.openxmlformats.org/officeDocument/2006/customXml" ds:itemID="{3E72EC38-E1D6-45B6-AB95-53218E3EC277}">
  <ds:schemaRefs>
    <ds:schemaRef ds:uri="http://schemas.microsoft.com/sharepoint/events"/>
  </ds:schemaRefs>
</ds:datastoreItem>
</file>

<file path=customXml/itemProps3.xml><?xml version="1.0" encoding="utf-8"?>
<ds:datastoreItem xmlns:ds="http://schemas.openxmlformats.org/officeDocument/2006/customXml" ds:itemID="{473915C9-0191-4F31-9CAE-EB98554A776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c3417ed-9dd3-4afc-aa19-e30d15c7b834"/>
    <ds:schemaRef ds:uri="3af629ec-51c7-48e9-af45-636b721666f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84002C50-6E92-42B1-B75C-065DE7EBF56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Changes for 2023-2023</vt:lpstr>
      <vt:lpstr>FIRST calculations</vt:lpstr>
      <vt:lpstr>Sheet2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Amanda Brownson</dc:creator>
  <cp:keywords/>
  <dc:description/>
  <cp:lastModifiedBy>Al McKenzie</cp:lastModifiedBy>
  <cp:revision/>
  <dcterms:created xsi:type="dcterms:W3CDTF">2018-04-16T20:56:33Z</dcterms:created>
  <dcterms:modified xsi:type="dcterms:W3CDTF">2023-07-31T20:17:41Z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0x0101000A64B3F74890C1488A19EBE6C8C3C037</vt:lpwstr>
  </property>
</Properties>
</file>